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90" windowWidth="28830" windowHeight="7350" activeTab="0"/>
  </bookViews>
  <sheets>
    <sheet name="Revised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<sst xmlns="http://schemas.openxmlformats.org/spreadsheetml/2006/main" count="99" uniqueCount="98">
  <si>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Budget Area</t>
  </si>
  <si>
    <t>CENTRAL BUDGETS</t>
  </si>
  <si>
    <t>Voluntary/Trust Admissions</t>
  </si>
  <si>
    <t>Local Safeguarding Board Contribution</t>
  </si>
  <si>
    <t>Music Service Remissions</t>
  </si>
  <si>
    <t>Union Cover</t>
  </si>
  <si>
    <t>Licenses</t>
  </si>
  <si>
    <t>Virtual Headteacher</t>
  </si>
  <si>
    <t>Low Incidence needs</t>
  </si>
  <si>
    <t>Pupil Referral Unit - Place</t>
  </si>
  <si>
    <t>Pupil Referral Unit - Top Up</t>
  </si>
  <si>
    <t>Newly Qualified Teachers</t>
  </si>
  <si>
    <t>Beaumont Hill School - Outreach Service</t>
  </si>
  <si>
    <t>Outreach - Mt Pleasant</t>
  </si>
  <si>
    <t>Outreach - Northwood Primary</t>
  </si>
  <si>
    <t>Travellers Service</t>
  </si>
  <si>
    <t>Home &amp; Hospital Service</t>
  </si>
  <si>
    <t>Education Department</t>
  </si>
  <si>
    <t>School Admissions</t>
  </si>
  <si>
    <t>SEN Team</t>
  </si>
  <si>
    <t>SEN Out of Borough Placements</t>
  </si>
  <si>
    <t>Private Finance Initiative</t>
  </si>
  <si>
    <t>SEN Transport</t>
  </si>
  <si>
    <t>GRAND TOTAL</t>
  </si>
  <si>
    <t xml:space="preserve">2 Year old funding </t>
  </si>
  <si>
    <t>Autism Outreach - Hurworth School</t>
  </si>
  <si>
    <t>Marchbank School - Top Up</t>
  </si>
  <si>
    <t>Resource Base - Heathfield -Top Up</t>
  </si>
  <si>
    <t>School Placement &amp; Asset Management</t>
  </si>
  <si>
    <t>Specialist Placements - BHA - Top Up (Pre 16)</t>
  </si>
  <si>
    <t>Resource Base - Mt. Pleasant - Top Up</t>
  </si>
  <si>
    <t>Resource Base - Hurworth School - Top Up</t>
  </si>
  <si>
    <t>Resource Base - Northwood Primary -Top Up</t>
  </si>
  <si>
    <t>Pupil Growth Fund</t>
  </si>
  <si>
    <t>3/4 Nursery funding</t>
  </si>
  <si>
    <t>School Forum Commissioning post</t>
  </si>
  <si>
    <t>Total Resources</t>
  </si>
  <si>
    <t>Mainstream School Top Ups</t>
  </si>
  <si>
    <t>Education Department - School Forum</t>
  </si>
  <si>
    <t>Disability Access Fund (EY)</t>
  </si>
  <si>
    <t>SEN Inclusion (EY)</t>
  </si>
  <si>
    <t>Former funded ESG Retained Services</t>
  </si>
  <si>
    <t>School Budget Shares (inc notional)*</t>
  </si>
  <si>
    <t>Post 16 top up placements</t>
  </si>
  <si>
    <t>Spend to Date</t>
  </si>
  <si>
    <t>Projected</t>
  </si>
  <si>
    <t>Variance</t>
  </si>
  <si>
    <t>Total Spend</t>
  </si>
  <si>
    <t>Revised Budget</t>
  </si>
  <si>
    <t>SCOS Post 17/18</t>
  </si>
  <si>
    <t>Adjustments</t>
  </si>
  <si>
    <t>NET</t>
  </si>
  <si>
    <t>SEN Equipment</t>
  </si>
  <si>
    <t>Other SEN</t>
  </si>
  <si>
    <t>Carry Forward - High Needs</t>
  </si>
  <si>
    <t>Carry Forward - Central</t>
  </si>
  <si>
    <t>Carry Forward - Early Years</t>
  </si>
  <si>
    <t>Reserves</t>
  </si>
  <si>
    <t>SCHOOL BUDGETS</t>
  </si>
  <si>
    <t>HIGH NEEDS BUDGETS</t>
  </si>
  <si>
    <t>EARLY YEARS BUDGETS</t>
  </si>
  <si>
    <t>Total Central</t>
  </si>
  <si>
    <t>Total High Needs</t>
  </si>
  <si>
    <t>Total Early Years</t>
  </si>
  <si>
    <t>Total Reserves</t>
  </si>
  <si>
    <t>DSG Allocation 19/20 - Schools</t>
  </si>
  <si>
    <t>DSG Allocation 19/20 - High Needs</t>
  </si>
  <si>
    <t>DSG Allocation 19/20 - Early Years</t>
  </si>
  <si>
    <t>DSG Allocation 19/20 - Central</t>
  </si>
  <si>
    <t>In Year Allocations</t>
  </si>
  <si>
    <t>18/19 Early years Adjustment</t>
  </si>
  <si>
    <t>Place Funding - BHA</t>
  </si>
  <si>
    <t>Place Funding - Resource Bases</t>
  </si>
  <si>
    <t>Place Funding - Marchbank</t>
  </si>
  <si>
    <t>Place Funding - Post 16</t>
  </si>
  <si>
    <t>Vulnerable Pupil Panel</t>
  </si>
  <si>
    <t>PFI - High Needs</t>
  </si>
  <si>
    <t>Early Years Team</t>
  </si>
  <si>
    <t>Nursery School Lump Sum</t>
  </si>
  <si>
    <t>Recoupment</t>
  </si>
  <si>
    <t>Early Years - 3&amp;4 Year Old</t>
  </si>
  <si>
    <t>Early Years - DAF</t>
  </si>
  <si>
    <t>Early Years - 2 Year Old</t>
  </si>
  <si>
    <t>Early Years - Lump Sum</t>
  </si>
  <si>
    <t>High Needs</t>
  </si>
  <si>
    <t>Central School Block</t>
  </si>
  <si>
    <t>Schools Block</t>
  </si>
  <si>
    <t>PFI</t>
  </si>
  <si>
    <t>Carry Forward - Schools</t>
  </si>
  <si>
    <t>3/4 Nursery funding - Schools</t>
  </si>
  <si>
    <t>LAPP Panels</t>
  </si>
  <si>
    <t>Total Schools</t>
  </si>
  <si>
    <t>BUDGET UPDATE 2019/20</t>
  </si>
  <si>
    <t>FUNDED BY</t>
  </si>
  <si>
    <t>Estimated Additional HN funding (Unallocated)</t>
  </si>
  <si>
    <t>High Needs Budget Balance (Unallocated)</t>
  </si>
  <si>
    <t xml:space="preserve"> Budget reported to Forum October 2019</t>
  </si>
  <si>
    <t>AGENDA ITEM 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</si>
</sst>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_-* #,##0.0_-;\-* #,##0.0_-;_-* &quot;-&quot;??_-;_-@_-"/>
    <numFmt numFmtId="166" formatCode="_-* #,##0_-;\-* #,##0_-;_-* &quot;-&quot;??_-;_-@_-"/>
    <numFmt numFmtId="167" formatCode="#,##0_ ;\-#,##0\ "/>
    <numFmt numFmtId="168" formatCode="&quot;£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" fillId="0" borderId="11" xfId="77" applyNumberFormat="1" applyFont="1" applyFill="1" applyBorder="1" applyAlignment="1">
      <alignment horizontal="right"/>
      <protection/>
    </xf>
    <xf numFmtId="3" fontId="1" fillId="0" borderId="10" xfId="77" applyNumberFormat="1" applyFont="1" applyFill="1" applyBorder="1" applyAlignment="1">
      <alignment horizontal="right"/>
      <protection/>
    </xf>
    <xf numFmtId="3" fontId="1" fillId="0" borderId="10" xfId="0" applyNumberFormat="1" applyFont="1" applyFill="1" applyBorder="1" applyAlignment="1">
      <alignment horizontal="right"/>
    </xf>
    <xf numFmtId="164" fontId="0" fillId="0" borderId="12" xfId="92" applyNumberFormat="1" applyFont="1" applyFill="1" applyBorder="1" applyAlignment="1">
      <alignment horizontal="left"/>
      <protection/>
    </xf>
    <xf numFmtId="0" fontId="0" fillId="0" borderId="12" xfId="77" applyFont="1" applyFill="1" applyBorder="1" applyAlignment="1">
      <alignment wrapText="1"/>
      <protection/>
    </xf>
    <xf numFmtId="0" fontId="0" fillId="0" borderId="13" xfId="77" applyFont="1" applyFill="1" applyBorder="1" applyAlignment="1">
      <alignment wrapText="1"/>
      <protection/>
    </xf>
    <xf numFmtId="0" fontId="1" fillId="0" borderId="12" xfId="77" applyFont="1" applyFill="1" applyBorder="1" applyAlignment="1">
      <alignment wrapText="1"/>
      <protection/>
    </xf>
    <xf numFmtId="0" fontId="2" fillId="0" borderId="12" xfId="77" applyFont="1" applyFill="1" applyBorder="1" applyAlignment="1">
      <alignment wrapText="1"/>
      <protection/>
    </xf>
    <xf numFmtId="164" fontId="0" fillId="0" borderId="13" xfId="92" applyNumberFormat="1" applyFont="1" applyFill="1" applyBorder="1" applyAlignment="1">
      <alignment horizontal="left"/>
      <protection/>
    </xf>
    <xf numFmtId="0" fontId="1" fillId="0" borderId="12" xfId="77" applyFont="1" applyFill="1" applyBorder="1">
      <alignment/>
      <protection/>
    </xf>
    <xf numFmtId="0" fontId="0" fillId="0" borderId="12" xfId="77" applyFill="1" applyBorder="1">
      <alignment/>
      <protection/>
    </xf>
    <xf numFmtId="0" fontId="3" fillId="0" borderId="12" xfId="77" applyFont="1" applyFill="1" applyBorder="1">
      <alignment/>
      <protection/>
    </xf>
    <xf numFmtId="0" fontId="0" fillId="0" borderId="12" xfId="77" applyFont="1" applyFill="1" applyBorder="1">
      <alignment/>
      <protection/>
    </xf>
    <xf numFmtId="0" fontId="0" fillId="0" borderId="14" xfId="77" applyFont="1" applyFill="1" applyBorder="1">
      <alignment/>
      <protection/>
    </xf>
    <xf numFmtId="3" fontId="0" fillId="0" borderId="15" xfId="47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6" xfId="77" applyFont="1" applyFill="1" applyBorder="1" applyAlignment="1">
      <alignment vertical="top"/>
      <protection/>
    </xf>
    <xf numFmtId="3" fontId="1" fillId="0" borderId="17" xfId="77" applyNumberFormat="1" applyFont="1" applyFill="1" applyBorder="1" applyAlignment="1">
      <alignment horizontal="center" vertical="top" wrapText="1"/>
      <protection/>
    </xf>
    <xf numFmtId="0" fontId="2" fillId="0" borderId="18" xfId="77" applyFont="1" applyFill="1" applyBorder="1">
      <alignment/>
      <protection/>
    </xf>
    <xf numFmtId="3" fontId="0" fillId="0" borderId="19" xfId="77" applyNumberFormat="1" applyFill="1" applyBorder="1">
      <alignment/>
      <protection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77" applyNumberFormat="1" applyFill="1" applyBorder="1" applyAlignment="1">
      <alignment horizontal="right"/>
      <protection/>
    </xf>
    <xf numFmtId="3" fontId="0" fillId="0" borderId="20" xfId="77" applyNumberFormat="1" applyFill="1" applyBorder="1" applyAlignment="1">
      <alignment horizontal="right"/>
      <protection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0" fillId="0" borderId="22" xfId="47" applyNumberFormat="1" applyFont="1" applyFill="1" applyBorder="1" applyAlignment="1">
      <alignment/>
    </xf>
    <xf numFmtId="3" fontId="0" fillId="0" borderId="0" xfId="77" applyNumberFormat="1" applyFont="1" applyFill="1" applyBorder="1" applyAlignment="1">
      <alignment horizontal="right"/>
      <protection/>
    </xf>
    <xf numFmtId="3" fontId="3" fillId="0" borderId="0" xfId="77" applyNumberFormat="1" applyFont="1" applyFill="1" applyBorder="1" applyAlignment="1">
      <alignment horizontal="right"/>
      <protection/>
    </xf>
    <xf numFmtId="3" fontId="3" fillId="0" borderId="10" xfId="77" applyNumberFormat="1" applyFont="1" applyFill="1" applyBorder="1" applyAlignment="1">
      <alignment horizontal="right"/>
      <protection/>
    </xf>
    <xf numFmtId="3" fontId="0" fillId="0" borderId="10" xfId="77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2" xfId="77" applyFont="1" applyFill="1" applyBorder="1">
      <alignment/>
      <protection/>
    </xf>
    <xf numFmtId="3" fontId="1" fillId="0" borderId="23" xfId="77" applyNumberFormat="1" applyFont="1" applyFill="1" applyBorder="1" applyAlignment="1">
      <alignment horizontal="right"/>
      <protection/>
    </xf>
    <xf numFmtId="164" fontId="1" fillId="0" borderId="12" xfId="92" applyNumberFormat="1" applyFont="1" applyFill="1" applyBorder="1" applyAlignment="1">
      <alignment horizontal="left"/>
      <protection/>
    </xf>
    <xf numFmtId="0" fontId="1" fillId="0" borderId="24" xfId="77" applyFont="1" applyFill="1" applyBorder="1">
      <alignment/>
      <protection/>
    </xf>
    <xf numFmtId="3" fontId="1" fillId="0" borderId="16" xfId="77" applyNumberFormat="1" applyFont="1" applyFill="1" applyBorder="1" applyAlignment="1">
      <alignment horizontal="center" vertical="top" wrapText="1"/>
      <protection/>
    </xf>
    <xf numFmtId="3" fontId="0" fillId="0" borderId="0" xfId="77" applyNumberFormat="1" applyFill="1" applyBorder="1" applyAlignment="1">
      <alignment horizontal="right"/>
      <protection/>
    </xf>
    <xf numFmtId="3" fontId="0" fillId="0" borderId="25" xfId="77" applyNumberFormat="1" applyFill="1" applyBorder="1" applyAlignment="1">
      <alignment horizontal="right"/>
      <protection/>
    </xf>
    <xf numFmtId="3" fontId="1" fillId="0" borderId="0" xfId="77" applyNumberFormat="1" applyFont="1" applyFill="1" applyBorder="1" applyAlignment="1">
      <alignment horizontal="right"/>
      <protection/>
    </xf>
    <xf numFmtId="3" fontId="1" fillId="0" borderId="26" xfId="0" applyNumberFormat="1" applyFont="1" applyFill="1" applyBorder="1" applyAlignment="1">
      <alignment horizontal="right"/>
    </xf>
    <xf numFmtId="3" fontId="1" fillId="0" borderId="26" xfId="77" applyNumberFormat="1" applyFont="1" applyFill="1" applyBorder="1" applyAlignment="1">
      <alignment horizontal="right"/>
      <protection/>
    </xf>
    <xf numFmtId="3" fontId="1" fillId="0" borderId="27" xfId="77" applyNumberFormat="1" applyFont="1" applyFill="1" applyBorder="1" applyAlignment="1">
      <alignment horizontal="right"/>
      <protection/>
    </xf>
    <xf numFmtId="3" fontId="0" fillId="0" borderId="26" xfId="77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28" xfId="77" applyNumberFormat="1" applyFont="1" applyFill="1" applyBorder="1" applyAlignment="1">
      <alignment horizontal="right"/>
      <protection/>
    </xf>
    <xf numFmtId="3" fontId="0" fillId="0" borderId="29" xfId="77" applyNumberFormat="1" applyFill="1" applyBorder="1">
      <alignment/>
      <protection/>
    </xf>
    <xf numFmtId="3" fontId="0" fillId="0" borderId="2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25" xfId="77" applyNumberFormat="1" applyFont="1" applyFill="1" applyBorder="1" applyAlignment="1">
      <alignment horizontal="right"/>
      <protection/>
    </xf>
    <xf numFmtId="3" fontId="1" fillId="0" borderId="30" xfId="77" applyNumberFormat="1" applyFont="1" applyFill="1" applyBorder="1" applyAlignment="1">
      <alignment horizontal="right"/>
      <protection/>
    </xf>
    <xf numFmtId="3" fontId="0" fillId="0" borderId="31" xfId="47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/>
    </xf>
    <xf numFmtId="3" fontId="1" fillId="33" borderId="17" xfId="77" applyNumberFormat="1" applyFont="1" applyFill="1" applyBorder="1" applyAlignment="1">
      <alignment horizontal="center" vertical="top" wrapText="1"/>
      <protection/>
    </xf>
    <xf numFmtId="3" fontId="0" fillId="33" borderId="19" xfId="77" applyNumberFormat="1" applyFill="1" applyBorder="1">
      <alignment/>
      <protection/>
    </xf>
    <xf numFmtId="3" fontId="0" fillId="33" borderId="10" xfId="77" applyNumberFormat="1" applyFill="1" applyBorder="1" applyAlignment="1">
      <alignment horizontal="right"/>
      <protection/>
    </xf>
    <xf numFmtId="3" fontId="1" fillId="33" borderId="10" xfId="0" applyNumberFormat="1" applyFont="1" applyFill="1" applyBorder="1" applyAlignment="1">
      <alignment horizontal="right"/>
    </xf>
    <xf numFmtId="3" fontId="1" fillId="33" borderId="10" xfId="77" applyNumberFormat="1" applyFont="1" applyFill="1" applyBorder="1" applyAlignment="1">
      <alignment horizontal="right"/>
      <protection/>
    </xf>
    <xf numFmtId="3" fontId="1" fillId="33" borderId="23" xfId="77" applyNumberFormat="1" applyFont="1" applyFill="1" applyBorder="1" applyAlignment="1">
      <alignment horizontal="right"/>
      <protection/>
    </xf>
    <xf numFmtId="3" fontId="1" fillId="33" borderId="11" xfId="77" applyNumberFormat="1" applyFont="1" applyFill="1" applyBorder="1" applyAlignment="1">
      <alignment horizontal="right"/>
      <protection/>
    </xf>
    <xf numFmtId="3" fontId="0" fillId="33" borderId="15" xfId="47" applyNumberFormat="1" applyFont="1" applyFill="1" applyBorder="1" applyAlignment="1">
      <alignment horizontal="right"/>
    </xf>
    <xf numFmtId="3" fontId="1" fillId="33" borderId="21" xfId="0" applyNumberFormat="1" applyFont="1" applyFill="1" applyBorder="1" applyAlignment="1">
      <alignment horizontal="center" vertical="top" wrapText="1"/>
    </xf>
    <xf numFmtId="3" fontId="0" fillId="33" borderId="29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77" applyNumberFormat="1" applyFont="1" applyFill="1" applyBorder="1" applyAlignment="1">
      <alignment horizontal="right"/>
      <protection/>
    </xf>
    <xf numFmtId="3" fontId="1" fillId="33" borderId="0" xfId="0" applyNumberFormat="1" applyFont="1" applyFill="1" applyBorder="1" applyAlignment="1">
      <alignment/>
    </xf>
    <xf numFmtId="3" fontId="0" fillId="33" borderId="0" xfId="77" applyNumberFormat="1" applyFill="1" applyBorder="1" applyAlignment="1">
      <alignment horizontal="right"/>
      <protection/>
    </xf>
    <xf numFmtId="3" fontId="1" fillId="33" borderId="28" xfId="77" applyNumberFormat="1" applyFont="1" applyFill="1" applyBorder="1" applyAlignment="1">
      <alignment horizontal="right"/>
      <protection/>
    </xf>
    <xf numFmtId="164" fontId="0" fillId="0" borderId="20" xfId="92" applyNumberFormat="1" applyFont="1" applyFill="1" applyBorder="1" applyAlignment="1">
      <alignment horizontal="left"/>
      <protection/>
    </xf>
    <xf numFmtId="0" fontId="0" fillId="0" borderId="20" xfId="77" applyFont="1" applyFill="1" applyBorder="1" applyAlignment="1">
      <alignment wrapText="1"/>
      <protection/>
    </xf>
    <xf numFmtId="3" fontId="0" fillId="0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0" fillId="33" borderId="33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33" borderId="20" xfId="77" applyNumberFormat="1" applyFill="1" applyBorder="1" applyAlignment="1">
      <alignment horizontal="right"/>
      <protection/>
    </xf>
    <xf numFmtId="3" fontId="0" fillId="33" borderId="10" xfId="77" applyNumberFormat="1" applyFont="1" applyFill="1" applyBorder="1" applyAlignment="1">
      <alignment horizontal="right"/>
      <protection/>
    </xf>
    <xf numFmtId="3" fontId="0" fillId="33" borderId="20" xfId="77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/>
    </xf>
    <xf numFmtId="3" fontId="0" fillId="0" borderId="36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1" fillId="0" borderId="37" xfId="77" applyNumberFormat="1" applyFont="1" applyFill="1" applyBorder="1" applyAlignment="1">
      <alignment horizontal="center" vertical="top"/>
      <protection/>
    </xf>
    <xf numFmtId="3" fontId="2" fillId="0" borderId="38" xfId="77" applyNumberFormat="1" applyFont="1" applyFill="1" applyBorder="1">
      <alignment/>
      <protection/>
    </xf>
    <xf numFmtId="3" fontId="0" fillId="0" borderId="39" xfId="77" applyNumberFormat="1" applyFont="1" applyFill="1" applyBorder="1" applyAlignment="1">
      <alignment horizontal="right" wrapText="1"/>
      <protection/>
    </xf>
    <xf numFmtId="3" fontId="0" fillId="0" borderId="40" xfId="77" applyNumberFormat="1" applyFont="1" applyFill="1" applyBorder="1" applyAlignment="1">
      <alignment horizontal="right" wrapText="1"/>
      <protection/>
    </xf>
    <xf numFmtId="3" fontId="1" fillId="0" borderId="39" xfId="0" applyNumberFormat="1" applyFont="1" applyFill="1" applyBorder="1" applyAlignment="1">
      <alignment horizontal="right"/>
    </xf>
    <xf numFmtId="3" fontId="1" fillId="0" borderId="39" xfId="77" applyNumberFormat="1" applyFont="1" applyFill="1" applyBorder="1" applyAlignment="1">
      <alignment horizontal="right" wrapText="1"/>
      <protection/>
    </xf>
    <xf numFmtId="3" fontId="2" fillId="0" borderId="39" xfId="77" applyNumberFormat="1" applyFont="1" applyFill="1" applyBorder="1" applyAlignment="1">
      <alignment horizontal="right" wrapText="1"/>
      <protection/>
    </xf>
    <xf numFmtId="3" fontId="0" fillId="0" borderId="39" xfId="92" applyNumberFormat="1" applyFont="1" applyFill="1" applyBorder="1" applyAlignment="1">
      <alignment horizontal="right"/>
      <protection/>
    </xf>
    <xf numFmtId="3" fontId="0" fillId="0" borderId="39" xfId="77" applyNumberFormat="1" applyFill="1" applyBorder="1" applyAlignment="1">
      <alignment horizontal="right"/>
      <protection/>
    </xf>
    <xf numFmtId="3" fontId="0" fillId="0" borderId="40" xfId="77" applyNumberFormat="1" applyFill="1" applyBorder="1" applyAlignment="1">
      <alignment horizontal="right"/>
      <protection/>
    </xf>
    <xf numFmtId="3" fontId="1" fillId="0" borderId="39" xfId="77" applyNumberFormat="1" applyFont="1" applyFill="1" applyBorder="1" applyAlignment="1">
      <alignment horizontal="right"/>
      <protection/>
    </xf>
    <xf numFmtId="3" fontId="0" fillId="0" borderId="40" xfId="92" applyNumberFormat="1" applyFont="1" applyFill="1" applyBorder="1" applyAlignment="1">
      <alignment horizontal="right"/>
      <protection/>
    </xf>
    <xf numFmtId="3" fontId="1" fillId="0" borderId="41" xfId="77" applyNumberFormat="1" applyFont="1" applyFill="1" applyBorder="1" applyAlignment="1">
      <alignment horizontal="right"/>
      <protection/>
    </xf>
    <xf numFmtId="3" fontId="3" fillId="0" borderId="39" xfId="77" applyNumberFormat="1" applyFont="1" applyFill="1" applyBorder="1" applyAlignment="1">
      <alignment horizontal="right"/>
      <protection/>
    </xf>
    <xf numFmtId="3" fontId="0" fillId="0" borderId="39" xfId="77" applyNumberFormat="1" applyFont="1" applyFill="1" applyBorder="1" applyAlignment="1">
      <alignment horizontal="right"/>
      <protection/>
    </xf>
    <xf numFmtId="3" fontId="1" fillId="0" borderId="42" xfId="77" applyNumberFormat="1" applyFont="1" applyFill="1" applyBorder="1" applyAlignment="1">
      <alignment horizontal="right"/>
      <protection/>
    </xf>
    <xf numFmtId="3" fontId="0" fillId="0" borderId="43" xfId="47" applyNumberFormat="1" applyFont="1" applyFill="1" applyBorder="1" applyAlignment="1">
      <alignment horizontal="right"/>
    </xf>
  </cellXfs>
  <cellStyles count="92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 2" xfId="47"/>
    <cellStyle name="Comma 2 2" xfId="48"/>
    <cellStyle name="Comma 2 2 2" xfId="49"/>
    <cellStyle name="Comma 3" xfId="50"/>
    <cellStyle name="Comma 3 2" xfId="51"/>
    <cellStyle name="Comma 3 3" xfId="52"/>
    <cellStyle name="Comma 4" xfId="53"/>
    <cellStyle name="Comma 5" xfId="54"/>
    <cellStyle name="Comma 5 2" xfId="55"/>
    <cellStyle name="Currency" xfId="56"/>
    <cellStyle name="Currency [0]" xfId="57"/>
    <cellStyle name="Currency 2" xfId="58"/>
    <cellStyle name="Currency 2 2" xfId="59"/>
    <cellStyle name="Currency 2 3" xfId="60"/>
    <cellStyle name="Currency 3" xfId="61"/>
    <cellStyle name="Currency 3 2" xfId="62"/>
    <cellStyle name="Currency 3 3" xfId="63"/>
    <cellStyle name="Currency 4" xfId="64"/>
    <cellStyle name="Currency 5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rmal 2 2" xfId="78"/>
    <cellStyle name="Normal 2 2 2" xfId="79"/>
    <cellStyle name="Normal 2 3" xfId="80"/>
    <cellStyle name="Normal 2 3 2" xfId="81"/>
    <cellStyle name="Normal 2 4" xfId="82"/>
    <cellStyle name="Normal 3" xfId="83"/>
    <cellStyle name="Normal 3 2" xfId="84"/>
    <cellStyle name="Normal 3 3" xfId="85"/>
    <cellStyle name="Normal 4" xfId="86"/>
    <cellStyle name="Normal 4 2" xfId="87"/>
    <cellStyle name="Normal 5" xfId="88"/>
    <cellStyle name="Normal 6" xfId="89"/>
    <cellStyle name="Normal 7" xfId="90"/>
    <cellStyle name="Normal 8" xfId="91"/>
    <cellStyle name="Normal_Staffing budget 2006-07" xfId="92"/>
    <cellStyle name="Note" xfId="93"/>
    <cellStyle name="Output" xfId="94"/>
    <cellStyle name="Percent" xfId="95"/>
    <cellStyle name="Percent 2" xfId="96"/>
    <cellStyle name="Percent 2 2" xfId="97"/>
    <cellStyle name="Percent 2 2 2" xfId="98"/>
    <cellStyle name="Percent 2 2 3" xfId="99"/>
    <cellStyle name="Percent 2 3" xfId="100"/>
    <cellStyle name="Percent 2 4" xfId="101"/>
    <cellStyle name="Percent 3" xfId="102"/>
    <cellStyle name="Title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90" zoomScaleNormal="90" zoomScalePageLayoutView="0" workbookViewId="0" topLeftCell="A68">
      <selection activeCell="H103" sqref="H103"/>
    </sheetView>
  </sheetViews>
  <sheetFormatPr defaultColWidth="9.140625" defaultRowHeight="12.75"/>
  <cols>
    <col min="1" max="1" width="41.57421875" style="3" customWidth="1"/>
    <col min="2" max="2" width="13.421875" style="3" customWidth="1"/>
    <col min="3" max="4" width="12.57421875" style="3" bestFit="1" customWidth="1"/>
    <col min="5" max="5" width="13.28125" style="21" customWidth="1"/>
    <col min="6" max="6" width="12.28125" style="21" customWidth="1"/>
    <col min="7" max="7" width="9.8515625" style="95" bestFit="1" customWidth="1"/>
    <col min="8" max="8" width="12.00390625" style="21" bestFit="1" customWidth="1"/>
    <col min="9" max="9" width="15.421875" style="21" bestFit="1" customWidth="1"/>
    <col min="10" max="10" width="2.421875" style="22" customWidth="1"/>
    <col min="11" max="16384" width="9.140625" style="22" customWidth="1"/>
  </cols>
  <sheetData>
    <row r="1" spans="1:9" ht="15.75">
      <c r="A1" s="5" t="s">
        <v>92</v>
      </c>
      <c r="B1" s="5"/>
      <c r="C1" s="5"/>
      <c r="D1" s="5"/>
      <c r="I1" s="81" t="s">
        <v>97</v>
      </c>
    </row>
    <row r="2" ht="13.5" thickBot="1"/>
    <row r="3" spans="1:9" ht="56.25" customHeight="1" thickBot="1">
      <c r="A3" s="23" t="s">
        <v>0</v>
      </c>
      <c r="B3" s="24" t="s">
        <v>96</v>
      </c>
      <c r="C3" s="44" t="s">
        <v>79</v>
      </c>
      <c r="D3" s="98" t="s">
        <v>50</v>
      </c>
      <c r="E3" s="62" t="s">
        <v>48</v>
      </c>
      <c r="F3" s="32" t="s">
        <v>44</v>
      </c>
      <c r="G3" s="60" t="s">
        <v>45</v>
      </c>
      <c r="H3" s="70" t="s">
        <v>47</v>
      </c>
      <c r="I3" s="31" t="s">
        <v>46</v>
      </c>
    </row>
    <row r="4" spans="1:9" ht="12.75">
      <c r="A4" s="25" t="s">
        <v>58</v>
      </c>
      <c r="B4" s="26"/>
      <c r="C4" s="54"/>
      <c r="D4" s="99"/>
      <c r="E4" s="63"/>
      <c r="F4" s="55"/>
      <c r="G4" s="96"/>
      <c r="H4" s="71"/>
      <c r="I4" s="56"/>
    </row>
    <row r="5" spans="1:9" ht="12.75">
      <c r="A5" s="10" t="s">
        <v>42</v>
      </c>
      <c r="B5" s="29">
        <v>6135145</v>
      </c>
      <c r="C5" s="45">
        <v>-678784</v>
      </c>
      <c r="D5" s="100"/>
      <c r="E5" s="64">
        <f>SUM(B5:D5)</f>
        <v>5456361</v>
      </c>
      <c r="F5" s="28">
        <v>5424874.62</v>
      </c>
      <c r="G5" s="88">
        <v>0</v>
      </c>
      <c r="H5" s="72">
        <f>+G5+F5</f>
        <v>5424874.62</v>
      </c>
      <c r="I5" s="27">
        <f>+H5-E5</f>
        <v>-31486.37999999989</v>
      </c>
    </row>
    <row r="6" spans="1:9" ht="12.75">
      <c r="A6" s="80" t="s">
        <v>33</v>
      </c>
      <c r="B6" s="30">
        <v>200265</v>
      </c>
      <c r="C6" s="46"/>
      <c r="D6" s="101"/>
      <c r="E6" s="92">
        <f>SUM(B6:D6)</f>
        <v>200265</v>
      </c>
      <c r="F6" s="85">
        <v>41015</v>
      </c>
      <c r="G6" s="97">
        <v>83853</v>
      </c>
      <c r="H6" s="73">
        <f>+G6+F6</f>
        <v>124868</v>
      </c>
      <c r="I6" s="87">
        <f>+H6-E6</f>
        <v>-75397</v>
      </c>
    </row>
    <row r="7" spans="1:9" ht="12.75">
      <c r="A7" s="12" t="s">
        <v>91</v>
      </c>
      <c r="B7" s="8">
        <f aca="true" t="shared" si="0" ref="B7:I7">SUM(B5:B6)</f>
        <v>6335410</v>
      </c>
      <c r="C7" s="52">
        <f t="shared" si="0"/>
        <v>-678784</v>
      </c>
      <c r="D7" s="102">
        <f t="shared" si="0"/>
        <v>0</v>
      </c>
      <c r="E7" s="65">
        <f t="shared" si="0"/>
        <v>5656626</v>
      </c>
      <c r="F7" s="52">
        <f t="shared" si="0"/>
        <v>5465889.62</v>
      </c>
      <c r="G7" s="48">
        <f t="shared" si="0"/>
        <v>83853</v>
      </c>
      <c r="H7" s="74">
        <f t="shared" si="0"/>
        <v>5549742.62</v>
      </c>
      <c r="I7" s="8">
        <f t="shared" si="0"/>
        <v>-106883.37999999989</v>
      </c>
    </row>
    <row r="8" spans="1:9" ht="12.75">
      <c r="A8" s="12"/>
      <c r="B8" s="29"/>
      <c r="C8" s="45"/>
      <c r="D8" s="103"/>
      <c r="E8" s="64"/>
      <c r="F8" s="28"/>
      <c r="G8" s="88"/>
      <c r="H8" s="72"/>
      <c r="I8" s="27"/>
    </row>
    <row r="9" spans="1:9" ht="12.75">
      <c r="A9" s="13" t="s">
        <v>1</v>
      </c>
      <c r="B9" s="29"/>
      <c r="C9" s="45"/>
      <c r="D9" s="104"/>
      <c r="E9" s="64"/>
      <c r="F9" s="28"/>
      <c r="G9" s="88"/>
      <c r="H9" s="72"/>
      <c r="I9" s="27"/>
    </row>
    <row r="10" spans="1:9" ht="12.75">
      <c r="A10" s="10" t="s">
        <v>2</v>
      </c>
      <c r="B10" s="29">
        <v>20000</v>
      </c>
      <c r="C10" s="45"/>
      <c r="D10" s="100"/>
      <c r="E10" s="64">
        <f>SUM(B10:D10)</f>
        <v>20000</v>
      </c>
      <c r="F10" s="28">
        <v>20040</v>
      </c>
      <c r="G10" s="88">
        <v>0</v>
      </c>
      <c r="H10" s="72">
        <f aca="true" t="shared" si="1" ref="H10:H22">+G10+F10</f>
        <v>20040</v>
      </c>
      <c r="I10" s="27">
        <f aca="true" t="shared" si="2" ref="I10:I22">+H10-E10</f>
        <v>40</v>
      </c>
    </row>
    <row r="11" spans="1:9" ht="12.75">
      <c r="A11" s="10" t="s">
        <v>3</v>
      </c>
      <c r="B11" s="29">
        <v>10000</v>
      </c>
      <c r="C11" s="45"/>
      <c r="D11" s="100"/>
      <c r="E11" s="64">
        <f>SUM(B11:D11)</f>
        <v>10000</v>
      </c>
      <c r="F11" s="28">
        <v>10000</v>
      </c>
      <c r="G11" s="88">
        <v>0</v>
      </c>
      <c r="H11" s="72">
        <f t="shared" si="1"/>
        <v>10000</v>
      </c>
      <c r="I11" s="27">
        <f t="shared" si="2"/>
        <v>0</v>
      </c>
    </row>
    <row r="12" spans="1:9" ht="12.75">
      <c r="A12" s="10" t="s">
        <v>4</v>
      </c>
      <c r="B12" s="29">
        <v>18000</v>
      </c>
      <c r="C12" s="45"/>
      <c r="D12" s="100"/>
      <c r="E12" s="64">
        <f>SUM(B12:D12)</f>
        <v>18000</v>
      </c>
      <c r="F12" s="28">
        <v>0</v>
      </c>
      <c r="G12" s="88">
        <v>18000</v>
      </c>
      <c r="H12" s="72">
        <f t="shared" si="1"/>
        <v>18000</v>
      </c>
      <c r="I12" s="27">
        <f t="shared" si="2"/>
        <v>0</v>
      </c>
    </row>
    <row r="13" spans="1:9" ht="12.75">
      <c r="A13" s="10" t="s">
        <v>5</v>
      </c>
      <c r="B13" s="29">
        <v>10000</v>
      </c>
      <c r="C13" s="45"/>
      <c r="D13" s="100"/>
      <c r="E13" s="64">
        <f>SUM(B13:D13)</f>
        <v>10000</v>
      </c>
      <c r="F13" s="28">
        <v>0</v>
      </c>
      <c r="G13" s="88">
        <v>10000</v>
      </c>
      <c r="H13" s="72">
        <f t="shared" si="1"/>
        <v>10000</v>
      </c>
      <c r="I13" s="27">
        <f t="shared" si="2"/>
        <v>0</v>
      </c>
    </row>
    <row r="14" spans="1:9" ht="12.75">
      <c r="A14" s="10" t="s">
        <v>6</v>
      </c>
      <c r="B14" s="29">
        <v>77241</v>
      </c>
      <c r="C14" s="45"/>
      <c r="D14" s="100"/>
      <c r="E14" s="64">
        <f>SUM(B14:D14)</f>
        <v>77241</v>
      </c>
      <c r="F14" s="28">
        <v>77240.84</v>
      </c>
      <c r="G14" s="88">
        <v>0</v>
      </c>
      <c r="H14" s="72">
        <f t="shared" si="1"/>
        <v>77240.84</v>
      </c>
      <c r="I14" s="27">
        <f t="shared" si="2"/>
        <v>-0.16000000000349246</v>
      </c>
    </row>
    <row r="15" spans="1:9" ht="12.75">
      <c r="A15" s="9" t="s">
        <v>41</v>
      </c>
      <c r="B15" s="29">
        <v>240000</v>
      </c>
      <c r="C15" s="45"/>
      <c r="D15" s="100"/>
      <c r="E15" s="64">
        <f>SUM(B15:D15)</f>
        <v>240000</v>
      </c>
      <c r="F15" s="28">
        <v>240000</v>
      </c>
      <c r="G15" s="88">
        <v>0</v>
      </c>
      <c r="H15" s="72">
        <f t="shared" si="1"/>
        <v>240000</v>
      </c>
      <c r="I15" s="27">
        <f aca="true" t="shared" si="3" ref="I15:I21">+H15-E15</f>
        <v>0</v>
      </c>
    </row>
    <row r="16" spans="1:9" ht="12.75">
      <c r="A16" s="10" t="s">
        <v>17</v>
      </c>
      <c r="B16" s="29">
        <v>210340</v>
      </c>
      <c r="C16" s="45"/>
      <c r="D16" s="100"/>
      <c r="E16" s="64">
        <f>SUM(B16:D16)</f>
        <v>210340</v>
      </c>
      <c r="F16" s="28">
        <v>210340</v>
      </c>
      <c r="G16" s="88">
        <v>0</v>
      </c>
      <c r="H16" s="72">
        <f t="shared" si="1"/>
        <v>210340</v>
      </c>
      <c r="I16" s="27">
        <f t="shared" si="3"/>
        <v>0</v>
      </c>
    </row>
    <row r="17" spans="1:9" ht="12.75">
      <c r="A17" s="10" t="s">
        <v>38</v>
      </c>
      <c r="B17" s="29">
        <v>30000</v>
      </c>
      <c r="C17" s="45"/>
      <c r="D17" s="100"/>
      <c r="E17" s="64">
        <f>SUM(B17:D17)</f>
        <v>30000</v>
      </c>
      <c r="F17" s="28">
        <v>30000</v>
      </c>
      <c r="G17" s="88">
        <v>0</v>
      </c>
      <c r="H17" s="72">
        <f t="shared" si="1"/>
        <v>30000</v>
      </c>
      <c r="I17" s="27">
        <f t="shared" si="3"/>
        <v>0</v>
      </c>
    </row>
    <row r="18" spans="1:9" ht="12.75">
      <c r="A18" s="10" t="s">
        <v>28</v>
      </c>
      <c r="B18" s="29">
        <v>63000</v>
      </c>
      <c r="C18" s="45"/>
      <c r="D18" s="100"/>
      <c r="E18" s="64">
        <f>SUM(B18:D18)</f>
        <v>63000</v>
      </c>
      <c r="F18" s="28">
        <v>63000</v>
      </c>
      <c r="G18" s="88">
        <v>0</v>
      </c>
      <c r="H18" s="72">
        <f t="shared" si="1"/>
        <v>63000</v>
      </c>
      <c r="I18" s="27">
        <f t="shared" si="3"/>
        <v>0</v>
      </c>
    </row>
    <row r="19" spans="1:9" ht="12.75">
      <c r="A19" s="9" t="s">
        <v>21</v>
      </c>
      <c r="B19" s="29">
        <v>450943</v>
      </c>
      <c r="C19" s="45"/>
      <c r="D19" s="100"/>
      <c r="E19" s="64">
        <f>SUM(B19:D19)</f>
        <v>450943</v>
      </c>
      <c r="F19" s="28">
        <v>338207</v>
      </c>
      <c r="G19" s="88">
        <v>106070</v>
      </c>
      <c r="H19" s="72">
        <f t="shared" si="1"/>
        <v>444277</v>
      </c>
      <c r="I19" s="27">
        <f t="shared" si="3"/>
        <v>-6666</v>
      </c>
    </row>
    <row r="20" spans="1:9" ht="12.75">
      <c r="A20" s="9" t="s">
        <v>11</v>
      </c>
      <c r="B20" s="29">
        <v>140000</v>
      </c>
      <c r="C20" s="45"/>
      <c r="D20" s="100"/>
      <c r="E20" s="64">
        <f>SUM(B20:D20)</f>
        <v>140000</v>
      </c>
      <c r="F20" s="28">
        <v>140000</v>
      </c>
      <c r="G20" s="88">
        <v>0</v>
      </c>
      <c r="H20" s="72">
        <f t="shared" si="1"/>
        <v>140000</v>
      </c>
      <c r="I20" s="27">
        <f t="shared" si="3"/>
        <v>0</v>
      </c>
    </row>
    <row r="21" spans="1:9" ht="12.75">
      <c r="A21" s="10" t="s">
        <v>18</v>
      </c>
      <c r="B21" s="29">
        <v>116791</v>
      </c>
      <c r="C21" s="45"/>
      <c r="D21" s="100"/>
      <c r="E21" s="64">
        <f>SUM(B21:D21)</f>
        <v>116791</v>
      </c>
      <c r="F21" s="28">
        <v>116791</v>
      </c>
      <c r="G21" s="88">
        <v>0</v>
      </c>
      <c r="H21" s="72">
        <f t="shared" si="1"/>
        <v>116791</v>
      </c>
      <c r="I21" s="27">
        <f t="shared" si="3"/>
        <v>0</v>
      </c>
    </row>
    <row r="22" spans="1:9" ht="12.75">
      <c r="A22" s="11" t="s">
        <v>7</v>
      </c>
      <c r="B22" s="30">
        <v>20000</v>
      </c>
      <c r="C22" s="46"/>
      <c r="D22" s="101"/>
      <c r="E22" s="92">
        <f>SUM(B22:D22)</f>
        <v>20000</v>
      </c>
      <c r="F22" s="86">
        <v>20000</v>
      </c>
      <c r="G22" s="90">
        <v>0</v>
      </c>
      <c r="H22" s="73">
        <f t="shared" si="1"/>
        <v>20000</v>
      </c>
      <c r="I22" s="87">
        <f t="shared" si="2"/>
        <v>0</v>
      </c>
    </row>
    <row r="23" spans="1:9" ht="12.75">
      <c r="A23" s="12" t="s">
        <v>61</v>
      </c>
      <c r="B23" s="8">
        <f>SUM(B10:B22)</f>
        <v>1406315</v>
      </c>
      <c r="C23" s="52">
        <f aca="true" t="shared" si="4" ref="C23:I23">SUM(C10:C22)</f>
        <v>0</v>
      </c>
      <c r="D23" s="102">
        <f t="shared" si="4"/>
        <v>0</v>
      </c>
      <c r="E23" s="65">
        <f t="shared" si="4"/>
        <v>1406315</v>
      </c>
      <c r="F23" s="52">
        <f t="shared" si="4"/>
        <v>1265618.8399999999</v>
      </c>
      <c r="G23" s="48">
        <f t="shared" si="4"/>
        <v>134070</v>
      </c>
      <c r="H23" s="74">
        <f t="shared" si="4"/>
        <v>1399688.8399999999</v>
      </c>
      <c r="I23" s="8">
        <f t="shared" si="4"/>
        <v>-6626.1600000000035</v>
      </c>
    </row>
    <row r="24" spans="1:9" ht="12.75">
      <c r="A24" s="12"/>
      <c r="B24" s="29"/>
      <c r="C24" s="45"/>
      <c r="D24" s="103"/>
      <c r="E24" s="64"/>
      <c r="F24" s="28"/>
      <c r="G24" s="88"/>
      <c r="H24" s="72"/>
      <c r="I24" s="27"/>
    </row>
    <row r="25" spans="1:9" ht="12.75">
      <c r="A25" s="13" t="s">
        <v>59</v>
      </c>
      <c r="B25" s="29"/>
      <c r="C25" s="45"/>
      <c r="D25" s="104"/>
      <c r="E25" s="64"/>
      <c r="F25" s="28"/>
      <c r="G25" s="88"/>
      <c r="H25" s="72"/>
      <c r="I25" s="27"/>
    </row>
    <row r="26" spans="1:9" ht="12.75">
      <c r="A26" s="10" t="s">
        <v>71</v>
      </c>
      <c r="B26" s="29">
        <v>0</v>
      </c>
      <c r="C26" s="45"/>
      <c r="D26" s="104"/>
      <c r="E26" s="93">
        <f>SUM(B26:D26)</f>
        <v>0</v>
      </c>
      <c r="F26" s="38">
        <v>0</v>
      </c>
      <c r="G26" s="88">
        <v>0</v>
      </c>
      <c r="H26" s="82">
        <f>+G26+F26</f>
        <v>0</v>
      </c>
      <c r="I26" s="27">
        <f>+H26-E26</f>
        <v>0</v>
      </c>
    </row>
    <row r="27" spans="1:9" ht="12.75">
      <c r="A27" s="10" t="s">
        <v>72</v>
      </c>
      <c r="B27" s="29">
        <v>0</v>
      </c>
      <c r="C27" s="45"/>
      <c r="D27" s="100"/>
      <c r="E27" s="93">
        <f>SUM(B27:D27)</f>
        <v>0</v>
      </c>
      <c r="F27" s="38">
        <v>0</v>
      </c>
      <c r="G27" s="88">
        <v>0</v>
      </c>
      <c r="H27" s="82">
        <f>+G27+F27</f>
        <v>0</v>
      </c>
      <c r="I27" s="27">
        <f>+H27-E27</f>
        <v>0</v>
      </c>
    </row>
    <row r="28" spans="1:9" ht="12.75">
      <c r="A28" s="10" t="s">
        <v>73</v>
      </c>
      <c r="B28" s="29">
        <v>0</v>
      </c>
      <c r="C28" s="45"/>
      <c r="D28" s="100"/>
      <c r="E28" s="93">
        <f>SUM(B28:D28)</f>
        <v>0</v>
      </c>
      <c r="F28" s="38">
        <v>0</v>
      </c>
      <c r="G28" s="88">
        <v>0</v>
      </c>
      <c r="H28" s="82">
        <f>+G28+F28</f>
        <v>0</v>
      </c>
      <c r="I28" s="27">
        <f>+H28-E28</f>
        <v>0</v>
      </c>
    </row>
    <row r="29" spans="1:9" ht="12.75">
      <c r="A29" s="10" t="s">
        <v>74</v>
      </c>
      <c r="B29" s="29">
        <v>0</v>
      </c>
      <c r="C29" s="45"/>
      <c r="D29" s="100"/>
      <c r="E29" s="93">
        <f>SUM(B29:D29)</f>
        <v>0</v>
      </c>
      <c r="F29" s="38">
        <v>0</v>
      </c>
      <c r="G29" s="88">
        <v>0</v>
      </c>
      <c r="H29" s="82">
        <f>+G29+F29</f>
        <v>0</v>
      </c>
      <c r="I29" s="27">
        <f>+H29-E29</f>
        <v>0</v>
      </c>
    </row>
    <row r="30" spans="1:9" ht="12.75">
      <c r="A30" s="10" t="s">
        <v>8</v>
      </c>
      <c r="B30" s="29">
        <v>221000</v>
      </c>
      <c r="C30" s="45"/>
      <c r="D30" s="100"/>
      <c r="E30" s="93">
        <f>SUM(B30:D30)</f>
        <v>221000</v>
      </c>
      <c r="F30" s="38">
        <v>147333</v>
      </c>
      <c r="G30" s="88">
        <v>73667</v>
      </c>
      <c r="H30" s="82">
        <f aca="true" t="shared" si="5" ref="H30:H37">+G30+F30</f>
        <v>221000</v>
      </c>
      <c r="I30" s="27">
        <f aca="true" t="shared" si="6" ref="I30:I58">+H30-E30</f>
        <v>0</v>
      </c>
    </row>
    <row r="31" spans="1:9" ht="12.75">
      <c r="A31" s="10" t="s">
        <v>25</v>
      </c>
      <c r="B31" s="29">
        <v>52500</v>
      </c>
      <c r="C31" s="45"/>
      <c r="D31" s="100"/>
      <c r="E31" s="93">
        <f>SUM(B31:D31)</f>
        <v>52500</v>
      </c>
      <c r="F31" s="38">
        <v>35000</v>
      </c>
      <c r="G31" s="88">
        <v>17500</v>
      </c>
      <c r="H31" s="82">
        <f t="shared" si="5"/>
        <v>52500</v>
      </c>
      <c r="I31" s="27">
        <f t="shared" si="6"/>
        <v>0</v>
      </c>
    </row>
    <row r="32" spans="1:9" ht="12.75">
      <c r="A32" s="9" t="s">
        <v>10</v>
      </c>
      <c r="B32" s="29">
        <v>420557</v>
      </c>
      <c r="C32" s="45"/>
      <c r="D32" s="105"/>
      <c r="E32" s="93">
        <f>SUM(B32:D32)</f>
        <v>420557</v>
      </c>
      <c r="F32" s="38">
        <f>98427+125277+98561</f>
        <v>322265</v>
      </c>
      <c r="G32" s="84">
        <f>145577+61601</f>
        <v>207178</v>
      </c>
      <c r="H32" s="82">
        <f t="shared" si="5"/>
        <v>529443</v>
      </c>
      <c r="I32" s="27">
        <f t="shared" si="6"/>
        <v>108886</v>
      </c>
    </row>
    <row r="33" spans="1:9" ht="12.75">
      <c r="A33" s="9" t="s">
        <v>9</v>
      </c>
      <c r="B33" s="29">
        <v>400000</v>
      </c>
      <c r="C33" s="45"/>
      <c r="D33" s="105"/>
      <c r="E33" s="93">
        <f>SUM(B33:D33)</f>
        <v>400000</v>
      </c>
      <c r="F33" s="38">
        <f>400000+32077+47367+11692</f>
        <v>491136</v>
      </c>
      <c r="G33" s="84">
        <f>15385+7307</f>
        <v>22692</v>
      </c>
      <c r="H33" s="82">
        <f t="shared" si="5"/>
        <v>513828</v>
      </c>
      <c r="I33" s="27">
        <f t="shared" si="6"/>
        <v>113828</v>
      </c>
    </row>
    <row r="34" spans="1:9" ht="12.75">
      <c r="A34" s="9" t="s">
        <v>29</v>
      </c>
      <c r="B34" s="29">
        <v>1825000</v>
      </c>
      <c r="C34" s="45"/>
      <c r="D34" s="105"/>
      <c r="E34" s="93">
        <f>SUM(B34:D34)</f>
        <v>1825000</v>
      </c>
      <c r="F34" s="38">
        <v>1539299</v>
      </c>
      <c r="G34" s="84">
        <v>618475</v>
      </c>
      <c r="H34" s="82">
        <f t="shared" si="5"/>
        <v>2157774</v>
      </c>
      <c r="I34" s="27">
        <f t="shared" si="6"/>
        <v>332774</v>
      </c>
    </row>
    <row r="35" spans="1:9" ht="12.75">
      <c r="A35" s="9" t="s">
        <v>12</v>
      </c>
      <c r="B35" s="29">
        <v>70000</v>
      </c>
      <c r="C35" s="45"/>
      <c r="D35" s="105"/>
      <c r="E35" s="93">
        <f>SUM(B35:D35)</f>
        <v>70000</v>
      </c>
      <c r="F35" s="38">
        <v>46667</v>
      </c>
      <c r="G35" s="88">
        <v>23333</v>
      </c>
      <c r="H35" s="82">
        <f t="shared" si="5"/>
        <v>70000</v>
      </c>
      <c r="I35" s="27">
        <f t="shared" si="6"/>
        <v>0</v>
      </c>
    </row>
    <row r="36" spans="1:9" ht="12.75">
      <c r="A36" s="9" t="s">
        <v>26</v>
      </c>
      <c r="B36" s="29">
        <v>216000</v>
      </c>
      <c r="C36" s="45"/>
      <c r="D36" s="105"/>
      <c r="E36" s="93">
        <f>SUM(B36:D36)</f>
        <v>216000</v>
      </c>
      <c r="F36" s="38">
        <v>135077</v>
      </c>
      <c r="G36" s="84">
        <v>50769</v>
      </c>
      <c r="H36" s="82">
        <f t="shared" si="5"/>
        <v>185846</v>
      </c>
      <c r="I36" s="27">
        <f t="shared" si="6"/>
        <v>-30154</v>
      </c>
    </row>
    <row r="37" spans="1:9" ht="12.75">
      <c r="A37" s="9" t="s">
        <v>30</v>
      </c>
      <c r="B37" s="29">
        <v>90591</v>
      </c>
      <c r="C37" s="45"/>
      <c r="D37" s="105"/>
      <c r="E37" s="93">
        <f>SUM(B37:D37)</f>
        <v>90591</v>
      </c>
      <c r="F37" s="38">
        <v>62881</v>
      </c>
      <c r="G37" s="84">
        <v>27107</v>
      </c>
      <c r="H37" s="82">
        <f t="shared" si="5"/>
        <v>89988</v>
      </c>
      <c r="I37" s="27">
        <f t="shared" si="6"/>
        <v>-603</v>
      </c>
    </row>
    <row r="38" spans="1:9" ht="12.75">
      <c r="A38" s="9" t="s">
        <v>13</v>
      </c>
      <c r="B38" s="29">
        <v>10000</v>
      </c>
      <c r="C38" s="45"/>
      <c r="D38" s="105"/>
      <c r="E38" s="93">
        <f>SUM(B38:D38)</f>
        <v>10000</v>
      </c>
      <c r="F38" s="38">
        <v>6667</v>
      </c>
      <c r="G38" s="88">
        <v>3333</v>
      </c>
      <c r="H38" s="82">
        <f aca="true" t="shared" si="7" ref="H38:H57">+G38+F38</f>
        <v>10000</v>
      </c>
      <c r="I38" s="27">
        <f t="shared" si="6"/>
        <v>0</v>
      </c>
    </row>
    <row r="39" spans="1:9" ht="12.75">
      <c r="A39" s="9" t="s">
        <v>31</v>
      </c>
      <c r="B39" s="29">
        <v>97889</v>
      </c>
      <c r="C39" s="45"/>
      <c r="D39" s="105"/>
      <c r="E39" s="93">
        <f>SUM(B39:D39)</f>
        <v>97889</v>
      </c>
      <c r="F39" s="38">
        <v>69019</v>
      </c>
      <c r="G39" s="84">
        <v>25010</v>
      </c>
      <c r="H39" s="82">
        <f t="shared" si="7"/>
        <v>94029</v>
      </c>
      <c r="I39" s="27">
        <f t="shared" si="6"/>
        <v>-3860</v>
      </c>
    </row>
    <row r="40" spans="1:9" ht="12.75">
      <c r="A40" s="9" t="s">
        <v>27</v>
      </c>
      <c r="B40" s="29">
        <v>22242</v>
      </c>
      <c r="C40" s="45"/>
      <c r="D40" s="105"/>
      <c r="E40" s="93">
        <f>SUM(B40:D40)</f>
        <v>22242</v>
      </c>
      <c r="F40" s="38">
        <v>20801</v>
      </c>
      <c r="G40" s="84">
        <v>11143</v>
      </c>
      <c r="H40" s="82">
        <f t="shared" si="7"/>
        <v>31944</v>
      </c>
      <c r="I40" s="27">
        <f>+H40-E40</f>
        <v>9702</v>
      </c>
    </row>
    <row r="41" spans="1:9" ht="12.75">
      <c r="A41" s="9" t="s">
        <v>32</v>
      </c>
      <c r="B41" s="29">
        <v>17149</v>
      </c>
      <c r="C41" s="45"/>
      <c r="D41" s="105"/>
      <c r="E41" s="93">
        <f>SUM(B41:D41)</f>
        <v>17149</v>
      </c>
      <c r="F41" s="38">
        <v>12410</v>
      </c>
      <c r="G41" s="84">
        <v>5374</v>
      </c>
      <c r="H41" s="82">
        <f t="shared" si="7"/>
        <v>17784</v>
      </c>
      <c r="I41" s="27">
        <f t="shared" si="6"/>
        <v>635</v>
      </c>
    </row>
    <row r="42" spans="1:9" ht="12.75">
      <c r="A42" s="9" t="s">
        <v>20</v>
      </c>
      <c r="B42" s="29">
        <v>1908000</v>
      </c>
      <c r="C42" s="45"/>
      <c r="D42" s="105"/>
      <c r="E42" s="93">
        <f>SUM(B42:D42)</f>
        <v>1908000</v>
      </c>
      <c r="F42" s="38">
        <v>2307087</v>
      </c>
      <c r="G42" s="84">
        <v>1094468</v>
      </c>
      <c r="H42" s="82">
        <f t="shared" si="7"/>
        <v>3401555</v>
      </c>
      <c r="I42" s="27">
        <f t="shared" si="6"/>
        <v>1493555</v>
      </c>
    </row>
    <row r="43" spans="1:9" ht="12.75">
      <c r="A43" s="9" t="s">
        <v>75</v>
      </c>
      <c r="B43" s="29">
        <v>100000</v>
      </c>
      <c r="C43" s="45"/>
      <c r="D43" s="105"/>
      <c r="E43" s="93">
        <f>SUM(B43:D43)</f>
        <v>100000</v>
      </c>
      <c r="F43" s="38">
        <v>540</v>
      </c>
      <c r="G43" s="84">
        <v>50000</v>
      </c>
      <c r="H43" s="82">
        <f t="shared" si="7"/>
        <v>50540</v>
      </c>
      <c r="I43" s="27">
        <f t="shared" si="6"/>
        <v>-49460</v>
      </c>
    </row>
    <row r="44" spans="1:9" ht="12.75">
      <c r="A44" s="9" t="s">
        <v>90</v>
      </c>
      <c r="B44" s="29">
        <v>0</v>
      </c>
      <c r="C44" s="45"/>
      <c r="D44" s="105"/>
      <c r="E44" s="93">
        <f>SUM(B44:D44)</f>
        <v>0</v>
      </c>
      <c r="F44" s="38">
        <v>27041</v>
      </c>
      <c r="G44" s="88">
        <v>0</v>
      </c>
      <c r="H44" s="82">
        <f>+G44+F44</f>
        <v>27041</v>
      </c>
      <c r="I44" s="27">
        <f>+H44-E44</f>
        <v>27041</v>
      </c>
    </row>
    <row r="45" spans="1:9" ht="12.75">
      <c r="A45" s="10" t="s">
        <v>19</v>
      </c>
      <c r="B45" s="29">
        <v>127823</v>
      </c>
      <c r="C45" s="45"/>
      <c r="D45" s="105"/>
      <c r="E45" s="93">
        <f>SUM(B45:D45)</f>
        <v>127823</v>
      </c>
      <c r="F45" s="38">
        <v>127823</v>
      </c>
      <c r="G45" s="88">
        <v>0</v>
      </c>
      <c r="H45" s="82">
        <f t="shared" si="7"/>
        <v>127823</v>
      </c>
      <c r="I45" s="27">
        <f t="shared" si="6"/>
        <v>0</v>
      </c>
    </row>
    <row r="46" spans="1:9" ht="12.75">
      <c r="A46" s="10" t="s">
        <v>52</v>
      </c>
      <c r="B46" s="29">
        <v>46000</v>
      </c>
      <c r="C46" s="45"/>
      <c r="D46" s="105"/>
      <c r="E46" s="93">
        <f>SUM(B46:D46)</f>
        <v>46000</v>
      </c>
      <c r="F46" s="38">
        <v>33971</v>
      </c>
      <c r="G46" s="84">
        <v>12029</v>
      </c>
      <c r="H46" s="82">
        <f t="shared" si="7"/>
        <v>46000</v>
      </c>
      <c r="I46" s="27">
        <f t="shared" si="6"/>
        <v>0</v>
      </c>
    </row>
    <row r="47" spans="1:9" ht="12.75">
      <c r="A47" s="9" t="s">
        <v>37</v>
      </c>
      <c r="B47" s="29">
        <v>1417000</v>
      </c>
      <c r="C47" s="45"/>
      <c r="D47" s="105"/>
      <c r="E47" s="93">
        <f>SUM(B47:D47)</f>
        <v>1417000</v>
      </c>
      <c r="F47" s="38">
        <v>1135705</v>
      </c>
      <c r="G47" s="84">
        <v>375000</v>
      </c>
      <c r="H47" s="82">
        <f t="shared" si="7"/>
        <v>1510705</v>
      </c>
      <c r="I47" s="27">
        <f t="shared" si="6"/>
        <v>93705</v>
      </c>
    </row>
    <row r="48" spans="1:9" ht="12.75">
      <c r="A48" s="9" t="s">
        <v>22</v>
      </c>
      <c r="B48" s="29">
        <v>525000</v>
      </c>
      <c r="C48" s="45"/>
      <c r="D48" s="105"/>
      <c r="E48" s="93">
        <f>SUM(B48:D48)</f>
        <v>525000</v>
      </c>
      <c r="F48" s="38">
        <v>525000</v>
      </c>
      <c r="G48" s="88">
        <v>0</v>
      </c>
      <c r="H48" s="82">
        <f t="shared" si="7"/>
        <v>525000</v>
      </c>
      <c r="I48" s="27">
        <f t="shared" si="6"/>
        <v>0</v>
      </c>
    </row>
    <row r="49" spans="1:10" ht="12.75">
      <c r="A49" s="9" t="s">
        <v>35</v>
      </c>
      <c r="B49" s="29">
        <v>51309</v>
      </c>
      <c r="C49" s="45"/>
      <c r="D49" s="105"/>
      <c r="E49" s="93">
        <f>SUM(B49:D49)</f>
        <v>51309</v>
      </c>
      <c r="F49" s="38">
        <f>33818-336</f>
        <v>33482</v>
      </c>
      <c r="G49" s="84">
        <v>16944</v>
      </c>
      <c r="H49" s="82">
        <f t="shared" si="7"/>
        <v>50426</v>
      </c>
      <c r="I49" s="27">
        <f t="shared" si="6"/>
        <v>-883</v>
      </c>
      <c r="J49" s="39"/>
    </row>
    <row r="50" spans="1:10" ht="12.75">
      <c r="A50" s="9" t="s">
        <v>53</v>
      </c>
      <c r="B50" s="29">
        <v>30000</v>
      </c>
      <c r="C50" s="45"/>
      <c r="D50" s="105"/>
      <c r="E50" s="93">
        <f>SUM(B50:D50)</f>
        <v>30000</v>
      </c>
      <c r="F50" s="38">
        <v>68799</v>
      </c>
      <c r="G50" s="84">
        <v>23294</v>
      </c>
      <c r="H50" s="82">
        <f t="shared" si="7"/>
        <v>92093</v>
      </c>
      <c r="I50" s="27">
        <f t="shared" si="6"/>
        <v>62093</v>
      </c>
      <c r="J50" s="39"/>
    </row>
    <row r="51" spans="1:10" ht="12.75">
      <c r="A51" s="9" t="s">
        <v>76</v>
      </c>
      <c r="B51" s="29">
        <v>185249</v>
      </c>
      <c r="C51" s="45"/>
      <c r="D51" s="105"/>
      <c r="E51" s="93">
        <f>SUM(B51:D51)</f>
        <v>185249</v>
      </c>
      <c r="F51" s="38">
        <v>138937</v>
      </c>
      <c r="G51" s="88">
        <v>42979</v>
      </c>
      <c r="H51" s="82">
        <f t="shared" si="7"/>
        <v>181916</v>
      </c>
      <c r="I51" s="27">
        <f t="shared" si="6"/>
        <v>-3333</v>
      </c>
      <c r="J51" s="39"/>
    </row>
    <row r="52" spans="1:10" ht="12.75">
      <c r="A52" s="9" t="s">
        <v>14</v>
      </c>
      <c r="B52" s="29">
        <v>10000</v>
      </c>
      <c r="C52" s="45"/>
      <c r="D52" s="105"/>
      <c r="E52" s="93">
        <f>SUM(B52:D52)</f>
        <v>10000</v>
      </c>
      <c r="F52" s="38">
        <v>6667</v>
      </c>
      <c r="G52" s="88">
        <v>3333</v>
      </c>
      <c r="H52" s="82">
        <f t="shared" si="7"/>
        <v>10000</v>
      </c>
      <c r="I52" s="27">
        <f t="shared" si="6"/>
        <v>0</v>
      </c>
      <c r="J52" s="39"/>
    </row>
    <row r="53" spans="1:10" ht="12.75">
      <c r="A53" s="9" t="s">
        <v>15</v>
      </c>
      <c r="B53" s="29">
        <v>86000</v>
      </c>
      <c r="C53" s="45"/>
      <c r="D53" s="105"/>
      <c r="E53" s="93">
        <f>SUM(B53:D53)</f>
        <v>86000</v>
      </c>
      <c r="F53" s="38">
        <v>57333.34</v>
      </c>
      <c r="G53" s="88">
        <v>28667</v>
      </c>
      <c r="H53" s="82">
        <f t="shared" si="7"/>
        <v>86000.34</v>
      </c>
      <c r="I53" s="27">
        <f t="shared" si="6"/>
        <v>0.33999999999650754</v>
      </c>
      <c r="J53" s="39"/>
    </row>
    <row r="54" spans="1:10" ht="12.75">
      <c r="A54" s="9" t="s">
        <v>43</v>
      </c>
      <c r="B54" s="29">
        <f>215000+650000</f>
        <v>865000</v>
      </c>
      <c r="C54" s="45"/>
      <c r="D54" s="105"/>
      <c r="E54" s="93">
        <f>SUM(B54:D54)</f>
        <v>865000</v>
      </c>
      <c r="F54" s="38">
        <v>344316</v>
      </c>
      <c r="G54" s="84">
        <f>55133+239015</f>
        <v>294148</v>
      </c>
      <c r="H54" s="82">
        <f t="shared" si="7"/>
        <v>638464</v>
      </c>
      <c r="I54" s="27">
        <f t="shared" si="6"/>
        <v>-226536</v>
      </c>
      <c r="J54" s="39"/>
    </row>
    <row r="55" spans="1:10" ht="12.75">
      <c r="A55" s="9" t="s">
        <v>49</v>
      </c>
      <c r="B55" s="29">
        <v>22400</v>
      </c>
      <c r="C55" s="45"/>
      <c r="D55" s="105"/>
      <c r="E55" s="93">
        <f>SUM(B55:D55)</f>
        <v>22400</v>
      </c>
      <c r="F55" s="38">
        <v>9520</v>
      </c>
      <c r="G55" s="84">
        <v>13750</v>
      </c>
      <c r="H55" s="82">
        <f t="shared" si="7"/>
        <v>23270</v>
      </c>
      <c r="I55" s="27">
        <f t="shared" si="6"/>
        <v>870</v>
      </c>
      <c r="J55" s="39"/>
    </row>
    <row r="56" spans="1:10" ht="12.75">
      <c r="A56" s="10" t="s">
        <v>16</v>
      </c>
      <c r="B56" s="29">
        <v>320853</v>
      </c>
      <c r="C56" s="45"/>
      <c r="D56" s="106"/>
      <c r="E56" s="93">
        <f>SUM(B56:D56)</f>
        <v>320853</v>
      </c>
      <c r="F56" s="38">
        <v>320853</v>
      </c>
      <c r="G56" s="88">
        <v>0</v>
      </c>
      <c r="H56" s="82">
        <f t="shared" si="7"/>
        <v>320853</v>
      </c>
      <c r="I56" s="27">
        <f t="shared" si="6"/>
        <v>0</v>
      </c>
      <c r="J56" s="39"/>
    </row>
    <row r="57" spans="1:10" ht="12.75">
      <c r="A57" s="10" t="s">
        <v>94</v>
      </c>
      <c r="B57" s="29">
        <v>148332</v>
      </c>
      <c r="C57" s="45"/>
      <c r="D57" s="106">
        <v>-31535</v>
      </c>
      <c r="E57" s="93">
        <f>SUM(B57:D57)</f>
        <v>116797</v>
      </c>
      <c r="F57" s="38">
        <v>0</v>
      </c>
      <c r="G57" s="88">
        <v>0</v>
      </c>
      <c r="H57" s="82">
        <f t="shared" si="7"/>
        <v>0</v>
      </c>
      <c r="I57" s="27">
        <f t="shared" si="6"/>
        <v>-116797</v>
      </c>
      <c r="J57" s="39"/>
    </row>
    <row r="58" spans="1:9" ht="12.75">
      <c r="A58" s="11" t="s">
        <v>95</v>
      </c>
      <c r="B58" s="30">
        <v>-32195</v>
      </c>
      <c r="C58" s="57">
        <f>SUM(C52:C57)</f>
        <v>0</v>
      </c>
      <c r="D58" s="107">
        <f>660+31535</f>
        <v>32195</v>
      </c>
      <c r="E58" s="94">
        <f>SUM(B58:D58)</f>
        <v>0</v>
      </c>
      <c r="F58" s="89">
        <v>0</v>
      </c>
      <c r="G58" s="90">
        <v>0</v>
      </c>
      <c r="H58" s="83">
        <f>+G58+F58</f>
        <v>0</v>
      </c>
      <c r="I58" s="87">
        <f t="shared" si="6"/>
        <v>0</v>
      </c>
    </row>
    <row r="59" spans="1:9" ht="12.75">
      <c r="A59" s="12" t="s">
        <v>62</v>
      </c>
      <c r="B59" s="7">
        <f>SUM(B26:B58)</f>
        <v>9253699</v>
      </c>
      <c r="C59" s="47">
        <f aca="true" t="shared" si="8" ref="C59:I59">SUM(C26:C58)</f>
        <v>0</v>
      </c>
      <c r="D59" s="108">
        <f t="shared" si="8"/>
        <v>660</v>
      </c>
      <c r="E59" s="66">
        <f t="shared" si="8"/>
        <v>9254359</v>
      </c>
      <c r="F59" s="47">
        <f t="shared" si="8"/>
        <v>8025629.34</v>
      </c>
      <c r="G59" s="49">
        <f t="shared" si="8"/>
        <v>3040193</v>
      </c>
      <c r="H59" s="75">
        <f t="shared" si="8"/>
        <v>11065822.34</v>
      </c>
      <c r="I59" s="7">
        <f t="shared" si="8"/>
        <v>1811463.3399999999</v>
      </c>
    </row>
    <row r="60" spans="1:9" ht="12.75">
      <c r="A60" s="12"/>
      <c r="B60" s="29"/>
      <c r="C60" s="45"/>
      <c r="D60" s="103"/>
      <c r="E60" s="64"/>
      <c r="F60" s="28"/>
      <c r="G60" s="88"/>
      <c r="H60" s="72"/>
      <c r="I60" s="27"/>
    </row>
    <row r="61" spans="1:9" ht="12.75">
      <c r="A61" s="13" t="s">
        <v>60</v>
      </c>
      <c r="B61" s="29"/>
      <c r="C61" s="45"/>
      <c r="D61" s="104"/>
      <c r="E61" s="64"/>
      <c r="F61" s="28"/>
      <c r="G61" s="88"/>
      <c r="H61" s="72"/>
      <c r="I61" s="27"/>
    </row>
    <row r="62" spans="1:9" ht="12.75">
      <c r="A62" s="10" t="s">
        <v>78</v>
      </c>
      <c r="B62" s="29">
        <v>208000</v>
      </c>
      <c r="C62" s="45"/>
      <c r="D62" s="100"/>
      <c r="E62" s="64">
        <f>SUM(B62:D62)</f>
        <v>208000</v>
      </c>
      <c r="F62" s="28">
        <v>211000</v>
      </c>
      <c r="G62" s="88">
        <v>0</v>
      </c>
      <c r="H62" s="72">
        <f aca="true" t="shared" si="9" ref="H62:H68">+G62+F62</f>
        <v>211000</v>
      </c>
      <c r="I62" s="27">
        <f aca="true" t="shared" si="10" ref="I62:I68">+H62-E62</f>
        <v>3000</v>
      </c>
    </row>
    <row r="63" spans="1:9" ht="12.75">
      <c r="A63" s="9" t="s">
        <v>77</v>
      </c>
      <c r="B63" s="29">
        <v>113754</v>
      </c>
      <c r="C63" s="45"/>
      <c r="D63" s="105"/>
      <c r="E63" s="64">
        <f>SUM(B63:D63)</f>
        <v>113754</v>
      </c>
      <c r="F63" s="45">
        <v>113754</v>
      </c>
      <c r="G63" s="88">
        <v>0</v>
      </c>
      <c r="H63" s="72">
        <f t="shared" si="9"/>
        <v>113754</v>
      </c>
      <c r="I63" s="27">
        <f t="shared" si="10"/>
        <v>0</v>
      </c>
    </row>
    <row r="64" spans="1:9" ht="12.75">
      <c r="A64" s="9" t="s">
        <v>40</v>
      </c>
      <c r="B64" s="29">
        <v>150000</v>
      </c>
      <c r="C64" s="45"/>
      <c r="D64" s="105"/>
      <c r="E64" s="64">
        <f>SUM(B64:D64)</f>
        <v>150000</v>
      </c>
      <c r="F64" s="28">
        <v>139553</v>
      </c>
      <c r="G64" s="84">
        <v>50000</v>
      </c>
      <c r="H64" s="72">
        <f t="shared" si="9"/>
        <v>189553</v>
      </c>
      <c r="I64" s="27">
        <f t="shared" si="10"/>
        <v>39553</v>
      </c>
    </row>
    <row r="65" spans="1:9" ht="12.75">
      <c r="A65" s="9" t="s">
        <v>34</v>
      </c>
      <c r="B65" s="29">
        <v>5500246</v>
      </c>
      <c r="C65" s="45"/>
      <c r="D65" s="105"/>
      <c r="E65" s="64">
        <f>SUM(B65:D65)</f>
        <v>5500246</v>
      </c>
      <c r="F65" s="28">
        <v>3277599</v>
      </c>
      <c r="G65" s="84">
        <v>70000</v>
      </c>
      <c r="H65" s="72">
        <f t="shared" si="9"/>
        <v>3347599</v>
      </c>
      <c r="I65" s="27">
        <f t="shared" si="10"/>
        <v>-2152647</v>
      </c>
    </row>
    <row r="66" spans="1:9" ht="12.75">
      <c r="A66" s="9" t="s">
        <v>89</v>
      </c>
      <c r="B66" s="29">
        <v>0</v>
      </c>
      <c r="C66" s="45"/>
      <c r="D66" s="105"/>
      <c r="E66" s="64">
        <f>SUM(B66:D66)</f>
        <v>0</v>
      </c>
      <c r="F66" s="28">
        <v>1816515</v>
      </c>
      <c r="G66" s="84">
        <f>188000+35000</f>
        <v>223000</v>
      </c>
      <c r="H66" s="72">
        <f t="shared" si="9"/>
        <v>2039515</v>
      </c>
      <c r="I66" s="27">
        <f t="shared" si="10"/>
        <v>2039515</v>
      </c>
    </row>
    <row r="67" spans="1:9" ht="12.75">
      <c r="A67" s="9" t="s">
        <v>24</v>
      </c>
      <c r="B67" s="29">
        <v>1080000</v>
      </c>
      <c r="C67" s="45"/>
      <c r="D67" s="105"/>
      <c r="E67" s="64">
        <f>SUM(B67:D67)</f>
        <v>1080000</v>
      </c>
      <c r="F67" s="28">
        <v>832512</v>
      </c>
      <c r="G67" s="84">
        <f>31000+200000</f>
        <v>231000</v>
      </c>
      <c r="H67" s="72">
        <f t="shared" si="9"/>
        <v>1063512</v>
      </c>
      <c r="I67" s="27">
        <f t="shared" si="10"/>
        <v>-16488</v>
      </c>
    </row>
    <row r="68" spans="1:9" ht="12.75">
      <c r="A68" s="79" t="s">
        <v>39</v>
      </c>
      <c r="B68" s="30">
        <v>36000</v>
      </c>
      <c r="C68" s="46"/>
      <c r="D68" s="109"/>
      <c r="E68" s="92">
        <f>SUM(B68:D68)</f>
        <v>36000</v>
      </c>
      <c r="F68" s="85">
        <f>9840+615</f>
        <v>10455</v>
      </c>
      <c r="G68" s="97">
        <v>3690</v>
      </c>
      <c r="H68" s="73">
        <f t="shared" si="9"/>
        <v>14145</v>
      </c>
      <c r="I68" s="87">
        <f t="shared" si="10"/>
        <v>-21855</v>
      </c>
    </row>
    <row r="69" spans="1:9" ht="12.75">
      <c r="A69" s="15" t="s">
        <v>63</v>
      </c>
      <c r="B69" s="7">
        <f>SUM(B62:B68)</f>
        <v>7088000</v>
      </c>
      <c r="C69" s="47">
        <f aca="true" t="shared" si="11" ref="C69:I69">SUM(C62:C68)</f>
        <v>0</v>
      </c>
      <c r="D69" s="108">
        <f t="shared" si="11"/>
        <v>0</v>
      </c>
      <c r="E69" s="66">
        <f t="shared" si="11"/>
        <v>7088000</v>
      </c>
      <c r="F69" s="47">
        <f t="shared" si="11"/>
        <v>6401388</v>
      </c>
      <c r="G69" s="49">
        <f t="shared" si="11"/>
        <v>577690</v>
      </c>
      <c r="H69" s="75">
        <f t="shared" si="11"/>
        <v>6979078</v>
      </c>
      <c r="I69" s="7">
        <f t="shared" si="11"/>
        <v>-108922</v>
      </c>
    </row>
    <row r="70" spans="1:9" ht="12.75">
      <c r="A70" s="15"/>
      <c r="B70" s="7"/>
      <c r="C70" s="47"/>
      <c r="D70" s="108"/>
      <c r="E70" s="66"/>
      <c r="F70" s="2"/>
      <c r="G70" s="61"/>
      <c r="H70" s="76"/>
      <c r="I70" s="1"/>
    </row>
    <row r="71" spans="1:9" ht="12.75">
      <c r="A71" s="40" t="s">
        <v>57</v>
      </c>
      <c r="B71" s="7"/>
      <c r="C71" s="47"/>
      <c r="D71" s="108"/>
      <c r="E71" s="66"/>
      <c r="F71" s="2"/>
      <c r="G71" s="61"/>
      <c r="H71" s="76"/>
      <c r="I71" s="1"/>
    </row>
    <row r="72" spans="1:9" ht="12.75">
      <c r="A72" s="9" t="s">
        <v>80</v>
      </c>
      <c r="B72" s="29">
        <v>249974</v>
      </c>
      <c r="C72" s="45"/>
      <c r="D72" s="105"/>
      <c r="E72" s="64">
        <f>SUM(B72:D72)</f>
        <v>249974</v>
      </c>
      <c r="F72" s="28">
        <v>0</v>
      </c>
      <c r="G72" s="88">
        <v>0</v>
      </c>
      <c r="H72" s="72">
        <f aca="true" t="shared" si="12" ref="H72:H79">+G72+F72</f>
        <v>0</v>
      </c>
      <c r="I72" s="27">
        <f>+H72-E72</f>
        <v>-249974</v>
      </c>
    </row>
    <row r="73" spans="1:9" ht="12.75">
      <c r="A73" s="9" t="s">
        <v>81</v>
      </c>
      <c r="B73" s="29">
        <v>30140</v>
      </c>
      <c r="C73" s="45"/>
      <c r="D73" s="105"/>
      <c r="E73" s="64">
        <f>SUM(B73:D73)</f>
        <v>30140</v>
      </c>
      <c r="F73" s="28">
        <v>0</v>
      </c>
      <c r="G73" s="88">
        <v>0</v>
      </c>
      <c r="H73" s="72">
        <f t="shared" si="12"/>
        <v>0</v>
      </c>
      <c r="I73" s="27">
        <f aca="true" t="shared" si="13" ref="I73:I78">+H73-E73</f>
        <v>-30140</v>
      </c>
    </row>
    <row r="74" spans="1:9" ht="12.75">
      <c r="A74" s="9" t="s">
        <v>82</v>
      </c>
      <c r="B74" s="29">
        <v>-45208</v>
      </c>
      <c r="C74" s="45"/>
      <c r="D74" s="105"/>
      <c r="E74" s="64">
        <f>SUM(B74:D74)</f>
        <v>-45208</v>
      </c>
      <c r="F74" s="28">
        <v>0</v>
      </c>
      <c r="G74" s="88">
        <v>0</v>
      </c>
      <c r="H74" s="72">
        <f t="shared" si="12"/>
        <v>0</v>
      </c>
      <c r="I74" s="27">
        <f t="shared" si="13"/>
        <v>45208</v>
      </c>
    </row>
    <row r="75" spans="1:9" ht="12.75">
      <c r="A75" s="9" t="s">
        <v>83</v>
      </c>
      <c r="B75" s="29">
        <v>3155</v>
      </c>
      <c r="C75" s="45"/>
      <c r="D75" s="105"/>
      <c r="E75" s="64">
        <f>SUM(B75:D75)</f>
        <v>3155</v>
      </c>
      <c r="F75" s="28">
        <v>0</v>
      </c>
      <c r="G75" s="88">
        <v>0</v>
      </c>
      <c r="H75" s="72">
        <f t="shared" si="12"/>
        <v>0</v>
      </c>
      <c r="I75" s="27">
        <f t="shared" si="13"/>
        <v>-3155</v>
      </c>
    </row>
    <row r="76" spans="1:9" ht="12.75">
      <c r="A76" s="9" t="s">
        <v>87</v>
      </c>
      <c r="B76" s="29">
        <v>75452</v>
      </c>
      <c r="C76" s="45"/>
      <c r="D76" s="105"/>
      <c r="E76" s="64">
        <f>SUM(B76:D76)</f>
        <v>75452</v>
      </c>
      <c r="F76" s="28">
        <v>0</v>
      </c>
      <c r="G76" s="88">
        <v>0</v>
      </c>
      <c r="H76" s="72">
        <f t="shared" si="12"/>
        <v>0</v>
      </c>
      <c r="I76" s="27">
        <f t="shared" si="13"/>
        <v>-75452</v>
      </c>
    </row>
    <row r="77" spans="1:9" ht="12.75">
      <c r="A77" s="9" t="s">
        <v>84</v>
      </c>
      <c r="B77" s="29">
        <v>-3232670</v>
      </c>
      <c r="C77" s="45"/>
      <c r="D77" s="105"/>
      <c r="E77" s="64">
        <f>SUM(B77:D77)</f>
        <v>-3232670</v>
      </c>
      <c r="F77" s="28">
        <v>0</v>
      </c>
      <c r="G77" s="88">
        <v>0</v>
      </c>
      <c r="H77" s="72">
        <f t="shared" si="12"/>
        <v>0</v>
      </c>
      <c r="I77" s="27">
        <f t="shared" si="13"/>
        <v>3232670</v>
      </c>
    </row>
    <row r="78" spans="1:9" ht="12.75">
      <c r="A78" s="9" t="s">
        <v>85</v>
      </c>
      <c r="B78" s="29">
        <v>0</v>
      </c>
      <c r="C78" s="45"/>
      <c r="D78" s="105"/>
      <c r="E78" s="64">
        <f>SUM(B78:D78)</f>
        <v>0</v>
      </c>
      <c r="F78" s="28">
        <v>0</v>
      </c>
      <c r="G78" s="88">
        <v>0</v>
      </c>
      <c r="H78" s="72">
        <f t="shared" si="12"/>
        <v>0</v>
      </c>
      <c r="I78" s="27">
        <f t="shared" si="13"/>
        <v>0</v>
      </c>
    </row>
    <row r="79" spans="1:9" ht="12.75">
      <c r="A79" s="14" t="s">
        <v>86</v>
      </c>
      <c r="B79" s="30">
        <v>128551</v>
      </c>
      <c r="C79" s="46"/>
      <c r="D79" s="109"/>
      <c r="E79" s="92">
        <f>SUM(B79:D79)</f>
        <v>128551</v>
      </c>
      <c r="F79" s="91">
        <v>0</v>
      </c>
      <c r="G79" s="90">
        <v>0</v>
      </c>
      <c r="H79" s="73">
        <f t="shared" si="12"/>
        <v>0</v>
      </c>
      <c r="I79" s="87">
        <f>+H79-E79</f>
        <v>-128551</v>
      </c>
    </row>
    <row r="80" spans="1:9" ht="12.75">
      <c r="A80" s="42" t="s">
        <v>64</v>
      </c>
      <c r="B80" s="7">
        <f>SUM(B72:B79)</f>
        <v>-2790606</v>
      </c>
      <c r="C80" s="47">
        <f aca="true" t="shared" si="14" ref="C80:I80">SUM(C72:C79)</f>
        <v>0</v>
      </c>
      <c r="D80" s="108">
        <f t="shared" si="14"/>
        <v>0</v>
      </c>
      <c r="E80" s="66">
        <f t="shared" si="14"/>
        <v>-2790606</v>
      </c>
      <c r="F80" s="47">
        <f t="shared" si="14"/>
        <v>0</v>
      </c>
      <c r="G80" s="49">
        <f t="shared" si="14"/>
        <v>0</v>
      </c>
      <c r="H80" s="75">
        <f t="shared" si="14"/>
        <v>0</v>
      </c>
      <c r="I80" s="7">
        <f t="shared" si="14"/>
        <v>2790606</v>
      </c>
    </row>
    <row r="81" spans="1:9" ht="12.75">
      <c r="A81" s="16"/>
      <c r="B81" s="29"/>
      <c r="C81" s="45"/>
      <c r="D81" s="106"/>
      <c r="E81" s="64"/>
      <c r="F81" s="45"/>
      <c r="G81" s="51"/>
      <c r="H81" s="77"/>
      <c r="I81" s="29"/>
    </row>
    <row r="82" spans="1:9" ht="13.5" thickBot="1">
      <c r="A82" s="43" t="s">
        <v>23</v>
      </c>
      <c r="B82" s="41">
        <f aca="true" t="shared" si="15" ref="B82:I82">+B69+B59+B23+B7+B80</f>
        <v>21292818</v>
      </c>
      <c r="C82" s="53">
        <f t="shared" si="15"/>
        <v>-678784</v>
      </c>
      <c r="D82" s="110">
        <f t="shared" si="15"/>
        <v>660</v>
      </c>
      <c r="E82" s="67">
        <f t="shared" si="15"/>
        <v>20614694</v>
      </c>
      <c r="F82" s="53">
        <f t="shared" si="15"/>
        <v>21158525.8</v>
      </c>
      <c r="G82" s="50">
        <f t="shared" si="15"/>
        <v>3835806</v>
      </c>
      <c r="H82" s="78">
        <f t="shared" si="15"/>
        <v>24994331.8</v>
      </c>
      <c r="I82" s="41">
        <f t="shared" si="15"/>
        <v>4379637.8</v>
      </c>
    </row>
    <row r="83" spans="1:5" ht="12.75">
      <c r="A83" s="40" t="s">
        <v>93</v>
      </c>
      <c r="B83" s="36"/>
      <c r="C83" s="35"/>
      <c r="D83" s="111"/>
      <c r="E83" s="64"/>
    </row>
    <row r="84" spans="1:5" ht="12.75">
      <c r="A84" s="17" t="s">
        <v>69</v>
      </c>
      <c r="B84" s="36"/>
      <c r="C84" s="35"/>
      <c r="D84" s="111"/>
      <c r="E84" s="64"/>
    </row>
    <row r="85" spans="1:10" ht="12.75">
      <c r="A85" s="18" t="s">
        <v>65</v>
      </c>
      <c r="B85" s="37">
        <v>6705675</v>
      </c>
      <c r="C85" s="34">
        <v>-678784</v>
      </c>
      <c r="D85" s="112"/>
      <c r="E85" s="64">
        <f>SUM(B85:D85)</f>
        <v>6026891</v>
      </c>
      <c r="H85" s="38"/>
      <c r="I85" s="28"/>
      <c r="J85" s="39"/>
    </row>
    <row r="86" spans="1:10" ht="12.75">
      <c r="A86" s="18" t="s">
        <v>68</v>
      </c>
      <c r="B86" s="37">
        <v>1459000</v>
      </c>
      <c r="C86" s="34"/>
      <c r="D86" s="112"/>
      <c r="E86" s="64">
        <f>SUM(B86:D86)</f>
        <v>1459000</v>
      </c>
      <c r="H86" s="38"/>
      <c r="I86" s="28"/>
      <c r="J86" s="39"/>
    </row>
    <row r="87" spans="1:10" ht="12.75">
      <c r="A87" s="18" t="s">
        <v>66</v>
      </c>
      <c r="B87" s="37">
        <v>8789665</v>
      </c>
      <c r="C87" s="34"/>
      <c r="D87" s="112">
        <v>660</v>
      </c>
      <c r="E87" s="64">
        <f>SUM(B87:D87)</f>
        <v>8790325</v>
      </c>
      <c r="H87" s="38"/>
      <c r="I87" s="28"/>
      <c r="J87" s="39"/>
    </row>
    <row r="88" spans="1:10" ht="12.75">
      <c r="A88" s="18" t="s">
        <v>67</v>
      </c>
      <c r="B88" s="37">
        <v>7088000</v>
      </c>
      <c r="C88" s="34"/>
      <c r="D88" s="112"/>
      <c r="E88" s="64">
        <f>SUM(B88:D88)</f>
        <v>7088000</v>
      </c>
      <c r="H88" s="38"/>
      <c r="I88" s="28"/>
      <c r="J88" s="39"/>
    </row>
    <row r="89" spans="1:10" ht="10.5" customHeight="1">
      <c r="A89" s="22"/>
      <c r="B89" s="37"/>
      <c r="C89" s="34"/>
      <c r="D89" s="112"/>
      <c r="E89" s="64"/>
      <c r="H89" s="38"/>
      <c r="I89" s="28"/>
      <c r="J89" s="39"/>
    </row>
    <row r="90" spans="1:10" ht="12.75">
      <c r="A90" s="17" t="s">
        <v>57</v>
      </c>
      <c r="B90" s="37"/>
      <c r="C90" s="34"/>
      <c r="D90" s="112"/>
      <c r="E90" s="64"/>
      <c r="H90" s="38"/>
      <c r="I90" s="28"/>
      <c r="J90" s="39"/>
    </row>
    <row r="91" spans="1:10" ht="12.75">
      <c r="A91" s="18" t="s">
        <v>70</v>
      </c>
      <c r="B91" s="37">
        <v>152945</v>
      </c>
      <c r="C91" s="34"/>
      <c r="D91" s="112"/>
      <c r="E91" s="64">
        <f>SUM(B91:D91)</f>
        <v>152945</v>
      </c>
      <c r="H91" s="38"/>
      <c r="I91" s="28"/>
      <c r="J91" s="39"/>
    </row>
    <row r="92" spans="1:10" ht="12.75">
      <c r="A92" s="18" t="s">
        <v>54</v>
      </c>
      <c r="B92" s="37">
        <v>-3232670</v>
      </c>
      <c r="C92" s="34"/>
      <c r="D92" s="112"/>
      <c r="E92" s="64">
        <f>SUM(B92:D92)</f>
        <v>-3232670</v>
      </c>
      <c r="G92" s="38"/>
      <c r="H92" s="38"/>
      <c r="I92" s="28"/>
      <c r="J92" s="39"/>
    </row>
    <row r="93" spans="1:10" ht="12.75">
      <c r="A93" s="18" t="s">
        <v>88</v>
      </c>
      <c r="B93" s="37">
        <v>158286</v>
      </c>
      <c r="C93" s="34"/>
      <c r="D93" s="112"/>
      <c r="E93" s="64">
        <f>SUM(B93:D93)</f>
        <v>158286</v>
      </c>
      <c r="G93" s="38"/>
      <c r="H93" s="38"/>
      <c r="I93" s="28"/>
      <c r="J93" s="39"/>
    </row>
    <row r="94" spans="1:10" ht="12.75">
      <c r="A94" s="18" t="s">
        <v>55</v>
      </c>
      <c r="B94" s="37">
        <v>86801</v>
      </c>
      <c r="C94" s="34"/>
      <c r="D94" s="112"/>
      <c r="E94" s="64">
        <f>SUM(B94:D94)</f>
        <v>86801</v>
      </c>
      <c r="G94" s="38"/>
      <c r="H94" s="38"/>
      <c r="I94" s="28"/>
      <c r="J94" s="39"/>
    </row>
    <row r="95" spans="1:10" ht="12.75">
      <c r="A95" s="18" t="s">
        <v>56</v>
      </c>
      <c r="B95" s="37">
        <v>85116</v>
      </c>
      <c r="C95" s="34"/>
      <c r="D95" s="112"/>
      <c r="E95" s="64">
        <f>SUM(B95:D95)</f>
        <v>85116</v>
      </c>
      <c r="G95" s="38"/>
      <c r="H95" s="38"/>
      <c r="I95" s="28"/>
      <c r="J95" s="39"/>
    </row>
    <row r="96" spans="1:10" ht="13.5" thickBot="1">
      <c r="A96" s="19" t="s">
        <v>36</v>
      </c>
      <c r="B96" s="6">
        <f>SUM(B85:B95)</f>
        <v>21292818</v>
      </c>
      <c r="C96" s="58">
        <f>SUM(C85:C95)</f>
        <v>-678784</v>
      </c>
      <c r="D96" s="113">
        <f>SUM(D85:D95)</f>
        <v>660</v>
      </c>
      <c r="E96" s="68">
        <f>SUM(E85:E95)</f>
        <v>20614694</v>
      </c>
      <c r="G96" s="38"/>
      <c r="H96" s="38"/>
      <c r="I96" s="28"/>
      <c r="J96" s="39"/>
    </row>
    <row r="97" spans="1:10" ht="14.25" thickBot="1" thickTop="1">
      <c r="A97" s="33" t="s">
        <v>51</v>
      </c>
      <c r="B97" s="20">
        <f>+B82-B96</f>
        <v>0</v>
      </c>
      <c r="C97" s="59">
        <f>+C82-C96</f>
        <v>0</v>
      </c>
      <c r="D97" s="114">
        <f>+D82-D96</f>
        <v>0</v>
      </c>
      <c r="E97" s="69">
        <f>+E82-E96</f>
        <v>0</v>
      </c>
      <c r="G97" s="38"/>
      <c r="H97" s="28"/>
      <c r="I97" s="28"/>
      <c r="J97" s="39"/>
    </row>
    <row r="98" spans="1:10" ht="12.75">
      <c r="A98" s="4"/>
      <c r="B98" s="38"/>
      <c r="C98" s="38"/>
      <c r="D98" s="38"/>
      <c r="G98" s="38"/>
      <c r="H98" s="28"/>
      <c r="I98" s="28"/>
      <c r="J98" s="39"/>
    </row>
    <row r="99" spans="7:10" ht="12.75">
      <c r="G99" s="38"/>
      <c r="H99" s="28"/>
      <c r="I99" s="28"/>
      <c r="J99" s="39"/>
    </row>
    <row r="100" spans="8:10" ht="12.75">
      <c r="H100" s="28"/>
      <c r="I100" s="28"/>
      <c r="J100" s="39"/>
    </row>
  </sheetData>
  <sheetProtection/>
  <printOptions/>
  <pageMargins left="0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Darlington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nielsb01</dc:creator>
  <cp:keywords/>
  <dc:description/>
  <cp:lastModifiedBy>Brett Nielsen</cp:lastModifiedBy>
  <cp:lastPrinted>2019-12-31T09:30:48Z</cp:lastPrinted>
  <dcterms:created xsi:type="dcterms:W3CDTF">2013-10-22T09:11:40Z</dcterms:created>
  <dcterms:modified xsi:type="dcterms:W3CDTF">2019-12-31T09:30:50Z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959cb5-d6fa-43bd-af65-dd08ea55ea38_Enabled">
    <vt:lpwstr>True</vt:lpwstr>
  </property>
  <property fmtid="{D5CDD505-2E9C-101B-9397-08002B2CF9AE}" pid="3" name="MSIP_Label_b0959cb5-d6fa-43bd-af65-dd08ea55ea38_SiteId">
    <vt:lpwstr>c947251d-81c4-4c9b-995d-f3d3b7a048c7</vt:lpwstr>
  </property>
  <property fmtid="{D5CDD505-2E9C-101B-9397-08002B2CF9AE}" pid="4" name="MSIP_Label_b0959cb5-d6fa-43bd-af65-dd08ea55ea38_Owner">
    <vt:lpwstr>Brett.Nielsen@darlington.gov.uk</vt:lpwstr>
  </property>
  <property fmtid="{D5CDD505-2E9C-101B-9397-08002B2CF9AE}" pid="5" name="MSIP_Label_b0959cb5-d6fa-43bd-af65-dd08ea55ea38_SetDate">
    <vt:lpwstr>2019-09-11T08:54:02.0637045Z</vt:lpwstr>
  </property>
  <property fmtid="{D5CDD505-2E9C-101B-9397-08002B2CF9AE}" pid="6" name="MSIP_Label_b0959cb5-d6fa-43bd-af65-dd08ea55ea38_Name">
    <vt:lpwstr>OFFICIAL</vt:lpwstr>
  </property>
  <property fmtid="{D5CDD505-2E9C-101B-9397-08002B2CF9AE}" pid="7" name="MSIP_Label_b0959cb5-d6fa-43bd-af65-dd08ea55ea38_Application">
    <vt:lpwstr>Microsoft Azure Information Protection</vt:lpwstr>
  </property>
  <property fmtid="{D5CDD505-2E9C-101B-9397-08002B2CF9AE}" pid="8" name="MSIP_Label_b0959cb5-d6fa-43bd-af65-dd08ea55ea38_ActionId">
    <vt:lpwstr>a41482eb-33ef-42b3-b884-7ccaafce7119</vt:lpwstr>
  </property>
  <property fmtid="{D5CDD505-2E9C-101B-9397-08002B2CF9AE}" pid="9" name="MSIP_Label_b0959cb5-d6fa-43bd-af65-dd08ea55ea38_Extended_MSFT_Method">
    <vt:lpwstr>Manual</vt:lpwstr>
  </property>
  <property fmtid="{D5CDD505-2E9C-101B-9397-08002B2CF9AE}" pid="10" name="Sensitivity">
    <vt:lpwstr>OFFICIAL</vt:lpwstr>
  </property>
</Properties>
</file>